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Projects\runline-docs\docs\products\u\examples\pubsub\excel-to-excel-single-dataset\files\"/>
    </mc:Choice>
  </mc:AlternateContent>
  <xr:revisionPtr revIDLastSave="0" documentId="13_ncr:1_{1149D64D-F935-4942-B728-623D8CBC1E49}" xr6:coauthVersionLast="47" xr6:coauthVersionMax="47" xr10:uidLastSave="{00000000-0000-0000-0000-000000000000}"/>
  <workbookProtection lockStructure="1"/>
  <bookViews>
    <workbookView xWindow="4056" yWindow="1536" windowWidth="25440" windowHeight="13704" xr2:uid="{A57A5671-1E55-4EF1-BB54-F3D81A49F993}"/>
  </bookViews>
  <sheets>
    <sheet name="P&amp;L Report" sheetId="2" r:id="rId1"/>
    <sheet name="Simulated Data" sheetId="3" r:id="rId2"/>
  </sheet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4" i="3" l="1"/>
  <c r="P13" i="3"/>
  <c r="P12" i="3"/>
  <c r="P11" i="3"/>
  <c r="P10" i="3"/>
  <c r="P9" i="3"/>
  <c r="K9" i="3" a="1"/>
  <c r="K9" i="3" l="1"/>
  <c r="C9" i="3" a="1"/>
  <c r="C9" i="3" l="1"/>
  <c r="D9" i="3" a="1"/>
  <c r="D9" i="3" l="1"/>
  <c r="F3" i="2"/>
  <c r="C12" i="3" a="1"/>
  <c r="C11" i="3" a="1"/>
  <c r="C10" i="3" a="1"/>
  <c r="C12" i="3" l="1"/>
  <c r="C11" i="3"/>
  <c r="C10" i="3"/>
  <c r="G3" i="2"/>
  <c r="D11" i="3" a="1"/>
  <c r="D12" i="3" a="1"/>
  <c r="D10" i="3" a="1"/>
  <c r="F4" i="2" l="1"/>
  <c r="G4" i="2" s="1"/>
  <c r="F5" i="2"/>
  <c r="G5" i="2" s="1"/>
  <c r="F6" i="2"/>
  <c r="G6" i="2" s="1"/>
  <c r="D12" i="3"/>
  <c r="D11" i="3"/>
  <c r="D10" i="3"/>
  <c r="E9" i="3"/>
  <c r="C14" i="3" a="1"/>
  <c r="C13" i="3" a="1"/>
  <c r="C14" i="3" l="1"/>
  <c r="C13" i="3"/>
  <c r="D14" i="3" a="1"/>
  <c r="D13" i="3" a="1"/>
  <c r="D14" i="3" l="1"/>
  <c r="D13" i="3"/>
  <c r="F8" i="2"/>
  <c r="G8" i="2" s="1"/>
  <c r="E12" i="3"/>
  <c r="F7" i="2"/>
  <c r="G7" i="2" s="1"/>
  <c r="H3" i="2" a="1"/>
  <c r="H3" i="2" l="1"/>
  <c r="K4" i="2" a="1"/>
  <c r="K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bpierce</author>
  </authors>
  <commentList>
    <comment ref="K2" authorId="0" shapeId="0" xr:uid="{B370223F-F79F-4327-95E1-E7CB1C38B33A}">
      <text>
        <r>
          <rPr>
            <b/>
            <sz val="9"/>
            <color indexed="81"/>
            <rFont val="Tahoma"/>
            <family val="2"/>
          </rPr>
          <t>When publishing a report, you give it a "report group" as part of its name. Think of it like a directory -- it's just a way to group similar reports.</t>
        </r>
      </text>
    </comment>
    <comment ref="K3" authorId="0" shapeId="0" xr:uid="{C60BAF20-7041-4FBA-93A2-E0E4C27CDC93}">
      <text>
        <r>
          <rPr>
            <b/>
            <sz val="9"/>
            <color indexed="81"/>
            <rFont val="Tahoma"/>
            <family val="2"/>
          </rPr>
          <t>Reports must also be given a name that identifies the specific report within the report group. The full name of the report (the "topic") includes both the report group and the report name.</t>
        </r>
      </text>
    </comment>
    <comment ref="K4" authorId="0" shapeId="0" xr:uid="{FCB2F595-E44E-4941-A5E3-CC9496D6EA20}">
      <text>
        <r>
          <rPr>
            <b/>
            <sz val="9"/>
            <color indexed="81"/>
            <rFont val="Tahoma"/>
            <family val="2"/>
          </rPr>
          <t>The U.PUBLISH method takes the report group, the report name, and a reference to the range being published. It returns the last time the U.PUBLISH method was recalculated.
Because the U.PUBLISH call is referencing a range whose values are changing, it will naturally recalculate and republish the report each time the values change.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bpierce</author>
  </authors>
  <commentList>
    <comment ref="C9" authorId="0" shapeId="0" xr:uid="{A81F4BB1-38A8-4367-A56C-CC1C3F990722}">
      <text>
        <r>
          <rPr>
            <b/>
            <sz val="9"/>
            <color indexed="81"/>
            <rFont val="Tahoma"/>
            <family val="2"/>
          </rPr>
          <t>This is only here to simulate some live data. Nothing in this worksheet is required for publishing data from a workbook for another workbook to consume.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<sst xmlns="http://schemas.openxmlformats.org/spreadsheetml/2006/main" count="86" uniqueCount="49">
  <si>
    <t>Exchange</t>
  </si>
  <si>
    <t>Commodity</t>
  </si>
  <si>
    <t>Symbol</t>
  </si>
  <si>
    <t>PriceUOM</t>
  </si>
  <si>
    <t>Multiplier</t>
  </si>
  <si>
    <t>TickSize</t>
  </si>
  <si>
    <t>TickValue</t>
  </si>
  <si>
    <t>Currency</t>
  </si>
  <si>
    <t>CME</t>
  </si>
  <si>
    <t>WTI Crude Oil</t>
  </si>
  <si>
    <t>CL</t>
  </si>
  <si>
    <t>2026-05</t>
  </si>
  <si>
    <t>USD/bbl</t>
  </si>
  <si>
    <t>USD</t>
  </si>
  <si>
    <t>RBOB Gasoline</t>
  </si>
  <si>
    <t>RB</t>
  </si>
  <si>
    <t>USD/gal</t>
  </si>
  <si>
    <t>NY Harbor ULSD</t>
  </si>
  <si>
    <t>HO</t>
  </si>
  <si>
    <t>Strategy</t>
  </si>
  <si>
    <t>Month</t>
  </si>
  <si>
    <t>Last</t>
  </si>
  <si>
    <t>Price Δ</t>
  </si>
  <si>
    <t>P&amp;L</t>
  </si>
  <si>
    <t>CRACK_321</t>
  </si>
  <si>
    <t>CLK6</t>
  </si>
  <si>
    <t>RBK6</t>
  </si>
  <si>
    <t>HOK6</t>
  </si>
  <si>
    <t>CLM6</t>
  </si>
  <si>
    <t>RBM6</t>
  </si>
  <si>
    <t>HOM6</t>
  </si>
  <si>
    <t>Live Px</t>
  </si>
  <si>
    <t>Prior Px</t>
  </si>
  <si>
    <t>Crack Px</t>
  </si>
  <si>
    <t>Contract Details</t>
  </si>
  <si>
    <t>Simulated Prices</t>
  </si>
  <si>
    <t>trigger</t>
  </si>
  <si>
    <t>Publish</t>
  </si>
  <si>
    <t>Report Group</t>
  </si>
  <si>
    <t>Report Name</t>
  </si>
  <si>
    <t>Crack_PnL</t>
  </si>
  <si>
    <t>2026-06</t>
  </si>
  <si>
    <t>PriorSettle</t>
  </si>
  <si>
    <t>Energy_Risk</t>
  </si>
  <si>
    <t>Publishing Workbook</t>
  </si>
  <si>
    <t>Position</t>
  </si>
  <si>
    <t>Product</t>
  </si>
  <si>
    <t>Settle</t>
  </si>
  <si>
    <t>=U.NOW(IF(C4,"",1))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</si>
</sst>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43" formatCode="_(* #,##0.00_);_(* \(#,##0.00\);_(* &quot;-&quot;??_);_(@_)"/>
    <numFmt numFmtId="164" formatCode="[$-F400]h:mm:ss\ AM/PM"/>
    <numFmt numFmtId="165" formatCode="_(* #,##0.0000_);_(* \(#,##0.0000\);_(* &quot;-&quot;??_);_(@_)"/>
    <numFmt numFmtId="166" formatCode="_(* #,##0_);_(* \(#,##0\);_(* &quot;-&quot;??_);_(@_)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3" tint="0.499984740745262"/>
      <name val="Aptos Narrow"/>
      <family val="2"/>
      <scheme val="minor"/>
    </font>
    <font>
      <b/>
      <sz val="9"/>
      <color indexed="81"/>
      <name val="Tahoma"/>
      <family val="2"/>
    </font>
    <font>
      <b/>
      <i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43" fontId="0" fillId="0" borderId="0" xfId="1" applyFont="1"/>
    <xf numFmtId="0" fontId="0" fillId="0" borderId="1" xfId="0" applyBorder="1" applyAlignment="1">
      <alignment vertical="center" wrapText="1"/>
    </xf>
    <xf numFmtId="16" fontId="0" fillId="0" borderId="1" xfId="0" applyNumberFormat="1" applyBorder="1" applyAlignment="1">
      <alignment vertical="center" wrapText="1"/>
    </xf>
    <xf numFmtId="166" fontId="0" fillId="0" borderId="1" xfId="1" applyNumberFormat="1" applyFont="1" applyBorder="1" applyAlignment="1">
      <alignment vertical="center" wrapText="1"/>
    </xf>
    <xf numFmtId="43" fontId="0" fillId="0" borderId="1" xfId="1" applyFont="1" applyBorder="1" applyAlignment="1">
      <alignment vertical="center" wrapText="1"/>
    </xf>
    <xf numFmtId="6" fontId="0" fillId="0" borderId="1" xfId="1" applyNumberFormat="1" applyFont="1" applyBorder="1" applyAlignment="1">
      <alignment vertical="center" wrapText="1"/>
    </xf>
    <xf numFmtId="165" fontId="0" fillId="0" borderId="1" xfId="1" applyNumberFormat="1" applyFont="1" applyBorder="1" applyAlignment="1">
      <alignment vertical="center" wrapText="1"/>
    </xf>
    <xf numFmtId="164" fontId="0" fillId="0" borderId="0" xfId="0" quotePrefix="1" applyNumberFormat="1"/>
    <xf numFmtId="0" fontId="0" fillId="0" borderId="1" xfId="0" applyBorder="1"/>
    <xf numFmtId="43" fontId="0" fillId="0" borderId="1" xfId="1" applyFont="1" applyBorder="1"/>
    <xf numFmtId="165" fontId="0" fillId="0" borderId="1" xfId="1" applyNumberFormat="1" applyFont="1" applyBorder="1"/>
    <xf numFmtId="0" fontId="2" fillId="3" borderId="1" xfId="0" applyFont="1" applyFill="1" applyBorder="1"/>
    <xf numFmtId="164" fontId="0" fillId="0" borderId="1" xfId="0" applyNumberFormat="1" applyBorder="1"/>
    <xf numFmtId="166" fontId="0" fillId="0" borderId="1" xfId="1" applyNumberFormat="1" applyFont="1" applyBorder="1"/>
    <xf numFmtId="0" fontId="2" fillId="4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5" fillId="0" borderId="0" xfId="0" applyFont="1"/>
    <xf numFmtId="0" fontId="2" fillId="2" borderId="1" xfId="0" applyFont="1" applyFill="1" applyBorder="1" applyAlignment="1">
      <alignment horizontal="center"/>
    </xf>
    <xf numFmtId="164" fontId="0" fillId="0" borderId="1" xfId="0" quotePrefix="1" applyNumberFormat="1" applyBorder="1"/>
    <xf numFmtId="0" fontId="3" fillId="0" borderId="1" xfId="0" applyFont="1" applyBorder="1" applyProtection="1"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40902-FC7C-498A-8439-868198487AF6}">
  <dimension ref="B1:V10"/>
  <sheetViews>
    <sheetView tabSelected="1" zoomScaleNormal="100" workbookViewId="0"/>
  </sheetViews>
  <sheetFormatPr defaultColWidth="10.88671875" defaultRowHeight="14.4" x14ac:dyDescent="0.3"/>
  <cols>
    <col min="1" max="1" width="3.6640625" customWidth="1"/>
    <col min="2" max="2" width="12.5546875" customWidth="1"/>
    <col min="3" max="3" width="9.44140625" customWidth="1"/>
    <col min="4" max="4" width="8.5546875" customWidth="1"/>
    <col min="5" max="5" width="9.44140625" customWidth="1"/>
    <col min="6" max="6" width="8.21875" customWidth="1"/>
    <col min="7" max="7" width="10.6640625" customWidth="1"/>
    <col min="9" max="9" width="5.33203125" customWidth="1"/>
    <col min="10" max="10" width="14.77734375" customWidth="1"/>
    <col min="11" max="11" width="14.6640625" bestFit="1" customWidth="1"/>
    <col min="13" max="13" width="11.88671875" customWidth="1"/>
  </cols>
  <sheetData>
    <row r="1" spans="2:22" x14ac:dyDescent="0.3">
      <c r="B1" s="17" t="s">
        <v>44</v>
      </c>
    </row>
    <row r="2" spans="2:22" ht="14.4" customHeight="1" x14ac:dyDescent="0.3">
      <c r="B2" s="15" t="s">
        <v>19</v>
      </c>
      <c r="C2" s="15" t="s">
        <v>2</v>
      </c>
      <c r="D2" s="15" t="s">
        <v>45</v>
      </c>
      <c r="E2" s="15" t="s">
        <v>47</v>
      </c>
      <c r="F2" s="15" t="s">
        <v>21</v>
      </c>
      <c r="G2" s="15" t="s">
        <v>22</v>
      </c>
      <c r="H2" s="15" t="s">
        <v>23</v>
      </c>
      <c r="J2" s="16" t="s">
        <v>38</v>
      </c>
      <c r="K2" s="20" t="s">
        <v>43</v>
      </c>
    </row>
    <row r="3" spans="2:22" x14ac:dyDescent="0.3">
      <c r="B3" s="2" t="s">
        <v>24</v>
      </c>
      <c r="C3" s="3" t="s">
        <v>25</v>
      </c>
      <c r="D3" s="4">
        <v>90</v>
      </c>
      <c r="E3" s="5">
        <v>92.4</v>
      </c>
      <c r="F3" s="5">
        <f>'Simulated Data'!C9</f>
        <v>92.492965794425899</v>
      </c>
      <c r="G3" s="5">
        <f>F3-E3</f>
        <v>9.2965794425893478E-2</v>
      </c>
      <c r="H3" s="6" cm="1">
        <f t="array" ref="H3:H8">G3:G8*_xll.U.VLOOKUP(C2:C8,'Simulated Data'!G8:Q14,,"multiplier",TRUE)</f>
        <v>92.965794425893478</v>
      </c>
      <c r="J3" s="16" t="s">
        <v>39</v>
      </c>
      <c r="K3" s="20" t="s">
        <v>40</v>
      </c>
    </row>
    <row r="4" spans="2:22" x14ac:dyDescent="0.3">
      <c r="B4" s="2" t="s">
        <v>24</v>
      </c>
      <c r="C4" s="3" t="s">
        <v>26</v>
      </c>
      <c r="D4" s="4">
        <v>-60</v>
      </c>
      <c r="E4" s="7">
        <v>3.1080000000000001</v>
      </c>
      <c r="F4" s="7">
        <f>'Simulated Data'!C10</f>
        <v>3.1234000000000002</v>
      </c>
      <c r="G4" s="7">
        <f t="shared" ref="G4:G8" si="0">F4-E4</f>
        <v>1.540000000000008E-2</v>
      </c>
      <c r="H4" s="6">
        <v>646.80000000000337</v>
      </c>
      <c r="J4" s="16" t="s">
        <v>37</v>
      </c>
      <c r="K4" s="13" cm="1">
        <f t="array" ref="K4">_xll.U.PUBLISH(K2,K3,B2:H8)</f>
        <v>46114.536453645836</v>
      </c>
    </row>
    <row r="5" spans="2:22" x14ac:dyDescent="0.3">
      <c r="B5" s="2" t="s">
        <v>24</v>
      </c>
      <c r="C5" s="3" t="s">
        <v>27</v>
      </c>
      <c r="D5" s="4">
        <v>-30</v>
      </c>
      <c r="E5" s="7">
        <v>3.7682000000000002</v>
      </c>
      <c r="F5" s="7">
        <f>'Simulated Data'!C11</f>
        <v>3.7753000000000001</v>
      </c>
      <c r="G5" s="7">
        <f t="shared" si="0"/>
        <v>7.0999999999998842E-3</v>
      </c>
      <c r="H5" s="6">
        <v>298.19999999999516</v>
      </c>
    </row>
    <row r="6" spans="2:22" x14ac:dyDescent="0.3">
      <c r="B6" s="2" t="s">
        <v>24</v>
      </c>
      <c r="C6" s="3" t="s">
        <v>28</v>
      </c>
      <c r="D6" s="4">
        <v>75</v>
      </c>
      <c r="E6" s="5">
        <v>91.85</v>
      </c>
      <c r="F6" s="5">
        <f>'Simulated Data'!C12</f>
        <v>91.95</v>
      </c>
      <c r="G6" s="5">
        <f t="shared" si="0"/>
        <v>0.10000000000000853</v>
      </c>
      <c r="H6" s="6">
        <v>100.00000000000853</v>
      </c>
    </row>
    <row r="7" spans="2:22" x14ac:dyDescent="0.3">
      <c r="B7" s="2" t="s">
        <v>24</v>
      </c>
      <c r="C7" s="3" t="s">
        <v>29</v>
      </c>
      <c r="D7" s="4">
        <v>-50</v>
      </c>
      <c r="E7" s="7">
        <v>3.0724999999999998</v>
      </c>
      <c r="F7" s="7">
        <f>'Simulated Data'!C13</f>
        <v>3.0615999999999999</v>
      </c>
      <c r="G7" s="7">
        <f t="shared" si="0"/>
        <v>-1.089999999999991E-2</v>
      </c>
      <c r="H7" s="6">
        <v>-457.7999999999962</v>
      </c>
    </row>
    <row r="8" spans="2:22" x14ac:dyDescent="0.3">
      <c r="B8" s="2" t="s">
        <v>24</v>
      </c>
      <c r="C8" s="3" t="s">
        <v>30</v>
      </c>
      <c r="D8" s="4">
        <v>-25</v>
      </c>
      <c r="E8" s="7">
        <v>3.7320000000000002</v>
      </c>
      <c r="F8" s="7">
        <f>'Simulated Data'!C14</f>
        <v>3.7547000000000001</v>
      </c>
      <c r="G8" s="7">
        <f t="shared" si="0"/>
        <v>2.2699999999999942E-2</v>
      </c>
      <c r="H8" s="6">
        <v>953.39999999999759</v>
      </c>
    </row>
    <row r="10" spans="2:22" x14ac:dyDescent="0.3">
      <c r="V10" s="8"/>
    </row>
  </sheetData>
  <sheetProtection sheet="1" objects="1" scenarios="1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B2080-DC26-4F57-8C94-B393681D1AC5}">
  <dimension ref="B5:Q14"/>
  <sheetViews>
    <sheetView workbookViewId="0"/>
  </sheetViews>
  <sheetFormatPr defaultRowHeight="14.4" x14ac:dyDescent="0.3"/>
  <cols>
    <col min="3" max="3" width="11.33203125" customWidth="1"/>
    <col min="8" max="8" width="14.109375" bestFit="1" customWidth="1"/>
    <col min="12" max="12" width="12.109375" customWidth="1"/>
  </cols>
  <sheetData>
    <row r="5" spans="2:17" x14ac:dyDescent="0.3">
      <c r="B5" s="12" t="s">
        <v>36</v>
      </c>
      <c r="C5" s="19" t="s">
        <v>48</v>
      </c>
    </row>
    <row r="7" spans="2:17" x14ac:dyDescent="0.3">
      <c r="B7" s="18" t="s">
        <v>35</v>
      </c>
      <c r="C7" s="18"/>
      <c r="D7" s="18"/>
      <c r="E7" s="18"/>
      <c r="G7" s="18" t="s">
        <v>34</v>
      </c>
      <c r="H7" s="18"/>
      <c r="I7" s="18"/>
      <c r="J7" s="18"/>
      <c r="K7" s="18"/>
      <c r="L7" s="18"/>
      <c r="M7" s="18"/>
      <c r="N7" s="18"/>
      <c r="O7" s="18"/>
      <c r="P7" s="18"/>
      <c r="Q7" s="18"/>
    </row>
    <row r="8" spans="2:17" x14ac:dyDescent="0.3">
      <c r="B8" s="12" t="s">
        <v>2</v>
      </c>
      <c r="C8" s="12" t="s">
        <v>31</v>
      </c>
      <c r="D8" s="12" t="s">
        <v>32</v>
      </c>
      <c r="E8" s="12" t="s">
        <v>33</v>
      </c>
      <c r="G8" s="12" t="s">
        <v>0</v>
      </c>
      <c r="H8" s="12" t="s">
        <v>1</v>
      </c>
      <c r="I8" s="12" t="s">
        <v>46</v>
      </c>
      <c r="J8" s="12" t="s">
        <v>20</v>
      </c>
      <c r="K8" s="12" t="s">
        <v>2</v>
      </c>
      <c r="L8" s="12" t="s">
        <v>42</v>
      </c>
      <c r="M8" s="12" t="s">
        <v>3</v>
      </c>
      <c r="N8" s="12" t="s">
        <v>4</v>
      </c>
      <c r="O8" s="12" t="s">
        <v>5</v>
      </c>
      <c r="P8" s="12" t="s">
        <v>6</v>
      </c>
      <c r="Q8" s="12" t="s">
        <v>7</v>
      </c>
    </row>
    <row r="9" spans="2:17" x14ac:dyDescent="0.3">
      <c r="B9" s="9" t="s">
        <v>25</v>
      </c>
      <c r="C9" s="10" cm="1">
        <f t="array" ref="C9">_xll.U.DO(IFERROR(ROUND(_xll.U.CURRENT_VALS()+(_xll.U.RAND()-0.5)*0.15-0.05*(_xll.U.CURRENT_VALS()-'P&amp;L Report'!E3),'P&amp;L Report'!E3),2),C5)</f>
        <v>92.492965794425899</v>
      </c>
      <c r="D9" s="10" cm="1">
        <f t="array" ref="D9">_xll.U.PRIOR_VALS(C9)</f>
        <v>92.471269336746104</v>
      </c>
      <c r="E9" s="10">
        <f>ROUND((2*C10*42+C11*42)/3-C9,2)</f>
        <v>47.82</v>
      </c>
      <c r="G9" s="9" t="s">
        <v>8</v>
      </c>
      <c r="H9" s="9" t="s">
        <v>9</v>
      </c>
      <c r="I9" s="9" t="s">
        <v>10</v>
      </c>
      <c r="J9" s="9" t="s">
        <v>11</v>
      </c>
      <c r="K9" s="9" t="str" cm="1">
        <f t="array" ref="K9:K14">I9:I14&amp;_xll.U.CONVERT(J9:J14,"tenor")</f>
        <v>CLK6</v>
      </c>
      <c r="L9" s="10">
        <v>92.4</v>
      </c>
      <c r="M9" s="9" t="s">
        <v>12</v>
      </c>
      <c r="N9" s="14">
        <v>1000</v>
      </c>
      <c r="O9" s="10">
        <v>0.01</v>
      </c>
      <c r="P9" s="10">
        <f t="shared" ref="P9:P14" si="0">+N9*O9</f>
        <v>10</v>
      </c>
      <c r="Q9" s="9" t="s">
        <v>13</v>
      </c>
    </row>
    <row r="10" spans="2:17" x14ac:dyDescent="0.3">
      <c r="B10" s="9" t="s">
        <v>26</v>
      </c>
      <c r="C10" s="11" cm="1">
        <f t="array" ref="C10">IFERROR(ROUND(_xll.U.CURRENT_VALS()+(C9-D9)*0.8/42+(_xll.U.RAND()-0.5)*0.02-0.05*(_xll.U.CURRENT_VALS()-'P&amp;L Report'!E4),4),'P&amp;L Report'!E4)</f>
        <v>3.1234000000000002</v>
      </c>
      <c r="D10" s="10" cm="1">
        <f t="array" ref="D10">_xll.U.PRIOR_VALS(C10)</f>
        <v>3.1154999999999999</v>
      </c>
      <c r="E10" s="1"/>
      <c r="G10" s="9" t="s">
        <v>8</v>
      </c>
      <c r="H10" s="9" t="s">
        <v>14</v>
      </c>
      <c r="I10" s="9" t="s">
        <v>15</v>
      </c>
      <c r="J10" s="9" t="s">
        <v>11</v>
      </c>
      <c r="K10" s="9" t="str">
        <v>RBK6</v>
      </c>
      <c r="L10" s="11">
        <v>3.0724999999999998</v>
      </c>
      <c r="M10" s="9" t="s">
        <v>16</v>
      </c>
      <c r="N10" s="14">
        <v>42000</v>
      </c>
      <c r="O10" s="11">
        <v>1E-4</v>
      </c>
      <c r="P10" s="10">
        <f t="shared" si="0"/>
        <v>4.2</v>
      </c>
      <c r="Q10" s="9" t="s">
        <v>13</v>
      </c>
    </row>
    <row r="11" spans="2:17" x14ac:dyDescent="0.3">
      <c r="B11" s="9" t="s">
        <v>27</v>
      </c>
      <c r="C11" s="11" cm="1">
        <f t="array" ref="C11">IFERROR(ROUND(_xll.U.CURRENT_VALS()+(C9-D9)*0.9/42+(_xll.U.RAND()-0.5)*0.02-0.05*(_xll.U.CURRENT_VALS()-'P&amp;L Report'!E5),4),'P&amp;L Report'!E5)</f>
        <v>3.7753000000000001</v>
      </c>
      <c r="D11" s="10" cm="1">
        <f t="array" ref="D11">_xll.U.PRIOR_VALS(C11)</f>
        <v>3.7690999999999999</v>
      </c>
      <c r="E11" s="1"/>
      <c r="G11" s="9" t="s">
        <v>8</v>
      </c>
      <c r="H11" s="9" t="s">
        <v>17</v>
      </c>
      <c r="I11" s="9" t="s">
        <v>18</v>
      </c>
      <c r="J11" s="9" t="s">
        <v>11</v>
      </c>
      <c r="K11" s="9" t="str">
        <v>HOK6</v>
      </c>
      <c r="L11" s="11">
        <v>3.7320000000000002</v>
      </c>
      <c r="M11" s="9" t="s">
        <v>16</v>
      </c>
      <c r="N11" s="14">
        <v>42000</v>
      </c>
      <c r="O11" s="11">
        <v>1E-4</v>
      </c>
      <c r="P11" s="10">
        <f t="shared" si="0"/>
        <v>4.2</v>
      </c>
      <c r="Q11" s="9" t="s">
        <v>13</v>
      </c>
    </row>
    <row r="12" spans="2:17" x14ac:dyDescent="0.3">
      <c r="B12" s="9" t="s">
        <v>28</v>
      </c>
      <c r="C12" s="10" cm="1">
        <f t="array" ref="C12">IFERROR(ROUND(_xll.U.CURRENT_VALS()+(C9-D9)*_xll.U.RAND(0.95,1.05)-0.05*(_xll.U.CURRENT_VALS()-'P&amp;L Report'!E6),2),'P&amp;L Report'!E6)</f>
        <v>91.95</v>
      </c>
      <c r="D12" s="10" cm="1">
        <f t="array" ref="D12">_xll.U.PRIOR_VALS(C12)</f>
        <v>91.93</v>
      </c>
      <c r="E12" s="10">
        <f>ROUND((2*C13*42+C14*42)/3-C12,2)</f>
        <v>46.34</v>
      </c>
      <c r="G12" s="9" t="s">
        <v>8</v>
      </c>
      <c r="H12" s="9" t="s">
        <v>9</v>
      </c>
      <c r="I12" s="9" t="s">
        <v>10</v>
      </c>
      <c r="J12" s="9" t="s">
        <v>41</v>
      </c>
      <c r="K12" s="9" t="str">
        <v>CLM6</v>
      </c>
      <c r="L12" s="10">
        <v>91.85</v>
      </c>
      <c r="M12" s="9" t="s">
        <v>12</v>
      </c>
      <c r="N12" s="14">
        <v>1000</v>
      </c>
      <c r="O12" s="10">
        <v>0.01</v>
      </c>
      <c r="P12" s="10">
        <f t="shared" si="0"/>
        <v>10</v>
      </c>
      <c r="Q12" s="9" t="s">
        <v>13</v>
      </c>
    </row>
    <row r="13" spans="2:17" x14ac:dyDescent="0.3">
      <c r="B13" s="9" t="s">
        <v>29</v>
      </c>
      <c r="C13" s="11" cm="1">
        <f t="array" ref="C13">IFERROR(ROUND(_xll.U.CURRENT_VALS()+(C12-D12)*0.8/42+(_xll.U.RAND()-0.5)*0.02-0.05*(_xll.U.CURRENT_VALS()-'P&amp;L Report'!E7),4),'P&amp;L Report'!E7)</f>
        <v>3.0615999999999999</v>
      </c>
      <c r="D13" s="10" cm="1">
        <f t="array" ref="D13">_xll.U.PRIOR_VALS(C13)</f>
        <v>3.0640999999999998</v>
      </c>
      <c r="E13" s="1"/>
      <c r="G13" s="9" t="s">
        <v>8</v>
      </c>
      <c r="H13" s="9" t="s">
        <v>14</v>
      </c>
      <c r="I13" s="9" t="s">
        <v>15</v>
      </c>
      <c r="J13" s="9" t="s">
        <v>41</v>
      </c>
      <c r="K13" s="9" t="str">
        <v>RBM6</v>
      </c>
      <c r="L13" s="11">
        <v>3.0724999999999998</v>
      </c>
      <c r="M13" s="9" t="s">
        <v>16</v>
      </c>
      <c r="N13" s="14">
        <v>42000</v>
      </c>
      <c r="O13" s="11">
        <v>1E-4</v>
      </c>
      <c r="P13" s="10">
        <f t="shared" si="0"/>
        <v>4.2</v>
      </c>
      <c r="Q13" s="9" t="s">
        <v>13</v>
      </c>
    </row>
    <row r="14" spans="2:17" x14ac:dyDescent="0.3">
      <c r="B14" s="9" t="s">
        <v>30</v>
      </c>
      <c r="C14" s="11" cm="1">
        <f t="array" ref="C14">IFERROR(ROUND(_xll.U.CURRENT_VALS()+(C12-D12)*0.9/42+(_xll.U.RAND()-0.5)*0.02-0.05*(_xll.U.CURRENT_VALS()-'P&amp;L Report'!E8),4),'P&amp;L Report'!E8)</f>
        <v>3.7547000000000001</v>
      </c>
      <c r="D14" s="10" cm="1">
        <f t="array" ref="D14">_xll.U.PRIOR_VALS(C14)</f>
        <v>3.7555999999999998</v>
      </c>
      <c r="E14" s="1"/>
      <c r="G14" s="9" t="s">
        <v>8</v>
      </c>
      <c r="H14" s="9" t="s">
        <v>17</v>
      </c>
      <c r="I14" s="9" t="s">
        <v>18</v>
      </c>
      <c r="J14" s="9" t="s">
        <v>41</v>
      </c>
      <c r="K14" s="9" t="str">
        <v>HOM6</v>
      </c>
      <c r="L14" s="11">
        <v>3.7320000000000002</v>
      </c>
      <c r="M14" s="9" t="s">
        <v>16</v>
      </c>
      <c r="N14" s="14">
        <v>42000</v>
      </c>
      <c r="O14" s="11">
        <v>1E-4</v>
      </c>
      <c r="P14" s="10">
        <f t="shared" si="0"/>
        <v>4.2</v>
      </c>
      <c r="Q14" s="9" t="s">
        <v>13</v>
      </c>
    </row>
  </sheetData>
  <sheetProtection sheet="1" objects="1" scenarios="1"/>
  <mergeCells count="2">
    <mergeCell ref="B7:E7"/>
    <mergeCell ref="G7:Q7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P&amp;L Report</vt:lpstr>
      <vt:lpstr>Simulated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Pierce</dc:creator>
  <cp:lastModifiedBy>Brian Pierce</cp:lastModifiedBy>
  <cp:lastPrinted>2026-03-18T17:41:20Z</cp:lastPrinted>
  <dcterms:created xsi:type="dcterms:W3CDTF">2026-03-18T13:14:31Z</dcterms:created>
  <dcterms:modified xsi:type="dcterms:W3CDTF">2026-04-02T16:58:08Z</dcterms:modified>
</cp:coreProperties>
</file>